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nes\Downloads\"/>
    </mc:Choice>
  </mc:AlternateContent>
  <bookViews>
    <workbookView xWindow="0" yWindow="0" windowWidth="20400" windowHeight="7368"/>
  </bookViews>
  <sheets>
    <sheet name="Descrição" sheetId="1" r:id="rId1"/>
  </sheets>
  <definedNames>
    <definedName name="_xlnm.Print_Area" localSheetId="0">Descrição!$B$4:$G$10</definedName>
  </definedNames>
  <calcPr calcId="152511"/>
</workbook>
</file>

<file path=xl/calcChain.xml><?xml version="1.0" encoding="utf-8"?>
<calcChain xmlns="http://schemas.openxmlformats.org/spreadsheetml/2006/main">
  <c r="C16" i="1" l="1"/>
  <c r="H16" i="1" s="1"/>
  <c r="D16" i="1"/>
  <c r="J16" i="1"/>
  <c r="E16" i="1" l="1"/>
  <c r="I16" i="1" s="1"/>
  <c r="H14" i="1"/>
  <c r="C14" i="1"/>
  <c r="F14" i="1"/>
  <c r="J14" i="1"/>
  <c r="J15" i="1"/>
  <c r="C15" i="1"/>
  <c r="H15" i="1" s="1"/>
  <c r="D14" i="1" l="1"/>
  <c r="E14" i="1" s="1"/>
  <c r="I14" i="1" s="1"/>
  <c r="D15" i="1"/>
  <c r="E15" i="1" s="1"/>
  <c r="I15" i="1" s="1"/>
</calcChain>
</file>

<file path=xl/sharedStrings.xml><?xml version="1.0" encoding="utf-8"?>
<sst xmlns="http://schemas.openxmlformats.org/spreadsheetml/2006/main" count="31" uniqueCount="31">
  <si>
    <t>% aceitável (em relação ao valor global da proposta)</t>
  </si>
  <si>
    <t xml:space="preserve">Descrição </t>
  </si>
  <si>
    <t>Valor global da proposta</t>
  </si>
  <si>
    <t>Contrapartida*</t>
  </si>
  <si>
    <t>Contrapartida Financeira</t>
  </si>
  <si>
    <t>Valor financeiro a ser aportado pelo proponente.</t>
  </si>
  <si>
    <t>Contrapartida Econômica</t>
  </si>
  <si>
    <t xml:space="preserve">Investimento incremental </t>
  </si>
  <si>
    <t xml:space="preserve">- </t>
  </si>
  <si>
    <t>Valor adicional ou complementar solicitado para aquisição de equipamentos e/ou serviços de maior robustez, automatização que promovam o ganho de eficiência, segurança.
Não há limitação quanto a solicitação em relação a segregação (serviços, produtos e/ou processos).</t>
  </si>
  <si>
    <t>*As contrapartidas deverão ser devidamente comprovadas.</t>
  </si>
  <si>
    <t>Identificação da Proposta</t>
  </si>
  <si>
    <t>Contrapartida Financeira
(R$)</t>
  </si>
  <si>
    <t>Contrapartida Econômica
(R$)</t>
  </si>
  <si>
    <t>Contrapartida total 
(R$)</t>
  </si>
  <si>
    <t>Valor solicitado via investimento incremental 
 (R$)</t>
  </si>
  <si>
    <t>Valor Global da Proposta
 (R$)</t>
  </si>
  <si>
    <t>Relação Contrapartida Financeira x Valor Global da Proposta</t>
  </si>
  <si>
    <t>Relação Contrapartida x Valor Global da Proposta</t>
  </si>
  <si>
    <t>Valor Máximo do Aporte em Investimento Incremental
 (R$)</t>
  </si>
  <si>
    <t>Observações</t>
  </si>
  <si>
    <t>Proposta 01</t>
  </si>
  <si>
    <t>Proposta 02</t>
  </si>
  <si>
    <t>Proposta 03</t>
  </si>
  <si>
    <t>Tabela 1. Detalhamento de contrapartidas e investimento incremental</t>
  </si>
  <si>
    <t xml:space="preserve">Tabela 2. Exemplificação de propostas </t>
  </si>
  <si>
    <t>O valor do aporte via investimento incremental e da contrapartida solicitada estão corretos.</t>
  </si>
  <si>
    <t>*Obs.: O valor mínimo de contrapartida total é de 80% do valor total da proposta.</t>
  </si>
  <si>
    <t>O valor do aporte via investimento incremental não poderá ser superior a 20% do Valor Global da Proposta.</t>
  </si>
  <si>
    <t>O valor do aporte via investimento incremental não poderá ser superior a 20% do Valor Global da Proposta e limitado ao valor máximo de R$ 800.000,00.</t>
  </si>
  <si>
    <t>Serão aceitas como contrapartidas econômicas:
- Equipamentos em operação na planta de biogás;
- Terreno disponibilizado para estrutura da planta de biogás (área para o sistema de biodigestão e aplicação energética);
- RH disponibilizado para execução do projeto (após aprovação da proposta);
- Recursos disponibilizados para operação e manutenção da planta de biogás no período de até 6 meses para execução do projeto);
- Operação assistida da planta de biogás por até 6 meses.
Obs.: Não serão aceitas como contrapartida econômica horas disponibilizadas pelo proponente e equipe para elaboração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</si>
</sst>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8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10" fontId="4" fillId="4" borderId="7" xfId="0" applyNumberFormat="1" applyFont="1" applyFill="1" applyBorder="1" applyAlignment="1">
      <alignment horizontal="center" vertical="center"/>
    </xf>
    <xf numFmtId="10" fontId="4" fillId="4" borderId="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/>
    </xf>
    <xf numFmtId="10" fontId="4" fillId="5" borderId="7" xfId="0" applyNumberFormat="1" applyFont="1" applyFill="1" applyBorder="1" applyAlignment="1">
      <alignment horizontal="center" vertical="center"/>
    </xf>
    <xf numFmtId="10" fontId="4" fillId="5" borderId="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1971675</xdr:colOff>
      <xdr:row>2</xdr:row>
      <xdr:rowOff>146135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BD12FAD-FAAF-4E61-A469-DB20A6B7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971675" cy="713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K18"/>
  <sheetViews>
    <sheetView showGridLines="0" tabSelected="1" topLeftCell="A10" zoomScale="90" zoomScaleNormal="90" workbookViewId="0">
      <selection activeCell="L15" sqref="L15"/>
    </sheetView>
  </sheetViews>
  <sheetFormatPr defaultColWidth="14.44140625" defaultRowHeight="15.75" customHeight="1" x14ac:dyDescent="0.25"/>
  <cols>
    <col min="1" max="1" width="7.44140625" customWidth="1"/>
    <col min="2" max="2" width="30.109375" customWidth="1"/>
    <col min="3" max="3" width="24.44140625" customWidth="1"/>
    <col min="4" max="4" width="32" customWidth="1"/>
    <col min="5" max="5" width="23.5546875" customWidth="1"/>
    <col min="6" max="6" width="51.77734375" customWidth="1"/>
    <col min="7" max="7" width="16" bestFit="1" customWidth="1"/>
    <col min="8" max="8" width="20" bestFit="1" customWidth="1"/>
    <col min="9" max="9" width="14.77734375" bestFit="1" customWidth="1"/>
    <col min="10" max="10" width="24.44140625" bestFit="1" customWidth="1"/>
    <col min="11" max="11" width="28" customWidth="1"/>
  </cols>
  <sheetData>
    <row r="1" spans="2:11" ht="26.25" customHeight="1" x14ac:dyDescent="0.25"/>
    <row r="2" spans="2:11" ht="26.25" customHeight="1" x14ac:dyDescent="0.25"/>
    <row r="3" spans="2:11" ht="26.25" customHeight="1" x14ac:dyDescent="0.25"/>
    <row r="4" spans="2:11" ht="21" customHeight="1" x14ac:dyDescent="0.25">
      <c r="B4" s="33" t="s">
        <v>24</v>
      </c>
      <c r="C4" s="33"/>
      <c r="D4" s="33"/>
      <c r="E4" s="33"/>
      <c r="F4" s="33"/>
    </row>
    <row r="5" spans="2:11" ht="23.25" customHeight="1" x14ac:dyDescent="0.25">
      <c r="B5" s="2"/>
      <c r="C5" s="2"/>
      <c r="D5" s="27" t="s">
        <v>0</v>
      </c>
      <c r="E5" s="28"/>
      <c r="F5" s="19" t="s">
        <v>1</v>
      </c>
    </row>
    <row r="6" spans="2:11" ht="18" customHeight="1" x14ac:dyDescent="0.25">
      <c r="B6" s="29" t="s">
        <v>2</v>
      </c>
      <c r="C6" s="29" t="s">
        <v>3</v>
      </c>
      <c r="D6" s="20" t="s">
        <v>4</v>
      </c>
      <c r="E6" s="21">
        <v>0.2</v>
      </c>
      <c r="F6" s="22" t="s">
        <v>5</v>
      </c>
    </row>
    <row r="7" spans="2:11" ht="213.6" customHeight="1" x14ac:dyDescent="0.25">
      <c r="B7" s="30"/>
      <c r="C7" s="31"/>
      <c r="D7" s="20" t="s">
        <v>6</v>
      </c>
      <c r="E7" s="21">
        <v>0.6</v>
      </c>
      <c r="F7" s="23" t="s">
        <v>30</v>
      </c>
    </row>
    <row r="8" spans="2:11" ht="97.2" customHeight="1" x14ac:dyDescent="0.25">
      <c r="B8" s="31"/>
      <c r="C8" s="24" t="s">
        <v>7</v>
      </c>
      <c r="D8" s="24" t="s">
        <v>8</v>
      </c>
      <c r="E8" s="21">
        <v>0.2</v>
      </c>
      <c r="F8" s="25" t="s">
        <v>9</v>
      </c>
    </row>
    <row r="10" spans="2:11" ht="13.2" x14ac:dyDescent="0.25">
      <c r="B10" s="1" t="s">
        <v>10</v>
      </c>
    </row>
    <row r="12" spans="2:11" ht="22.5" customHeight="1" x14ac:dyDescent="0.25"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77.400000000000006" customHeight="1" x14ac:dyDescent="0.25">
      <c r="B13" s="3" t="s">
        <v>11</v>
      </c>
      <c r="C13" s="3" t="s">
        <v>12</v>
      </c>
      <c r="D13" s="3" t="s">
        <v>13</v>
      </c>
      <c r="E13" s="4" t="s">
        <v>14</v>
      </c>
      <c r="F13" s="3" t="s">
        <v>15</v>
      </c>
      <c r="G13" s="3" t="s">
        <v>16</v>
      </c>
      <c r="H13" s="4" t="s">
        <v>17</v>
      </c>
      <c r="I13" s="4" t="s">
        <v>18</v>
      </c>
      <c r="J13" s="3" t="s">
        <v>19</v>
      </c>
      <c r="K13" s="5" t="s">
        <v>20</v>
      </c>
    </row>
    <row r="14" spans="2:11" ht="61.2" customHeight="1" x14ac:dyDescent="0.25">
      <c r="B14" s="6" t="s">
        <v>21</v>
      </c>
      <c r="C14" s="7">
        <f>G14*0.2</f>
        <v>125000</v>
      </c>
      <c r="D14" s="7">
        <f>500000-C14</f>
        <v>375000</v>
      </c>
      <c r="E14" s="8">
        <f>SUM(C14:D14)</f>
        <v>500000</v>
      </c>
      <c r="F14" s="7">
        <f>G14*0.2</f>
        <v>125000</v>
      </c>
      <c r="G14" s="7">
        <v>625000</v>
      </c>
      <c r="H14" s="9">
        <f>C14/G14</f>
        <v>0.2</v>
      </c>
      <c r="I14" s="10">
        <f>E14/G14</f>
        <v>0.8</v>
      </c>
      <c r="J14" s="7">
        <f>IF(F14&lt;=(G14*0.2),F14,G14*0.2)</f>
        <v>125000</v>
      </c>
      <c r="K14" s="11" t="s">
        <v>26</v>
      </c>
    </row>
    <row r="15" spans="2:11" ht="60.6" customHeight="1" x14ac:dyDescent="0.25">
      <c r="B15" s="12" t="s">
        <v>22</v>
      </c>
      <c r="C15" s="13">
        <f>G15*0.2</f>
        <v>140000</v>
      </c>
      <c r="D15" s="13">
        <f>500000-C15</f>
        <v>360000</v>
      </c>
      <c r="E15" s="14">
        <f>SUM(C15:D15)</f>
        <v>500000</v>
      </c>
      <c r="F15" s="15">
        <v>200000</v>
      </c>
      <c r="G15" s="13">
        <v>700000</v>
      </c>
      <c r="H15" s="16">
        <f>C15/G15</f>
        <v>0.2</v>
      </c>
      <c r="I15" s="17">
        <f>E15/G15</f>
        <v>0.7142857142857143</v>
      </c>
      <c r="J15" s="13">
        <f>IF(F15&lt;=(G15*0.2),F15,IF(G15*0.2&lt;800000,G15*0.2,800000))</f>
        <v>140000</v>
      </c>
      <c r="K15" s="18" t="s">
        <v>28</v>
      </c>
    </row>
    <row r="16" spans="2:11" ht="93" customHeight="1" x14ac:dyDescent="0.25">
      <c r="B16" s="12" t="s">
        <v>23</v>
      </c>
      <c r="C16" s="13">
        <f>G16*0.2</f>
        <v>2200000</v>
      </c>
      <c r="D16" s="13">
        <f>10000000-C16</f>
        <v>7800000</v>
      </c>
      <c r="E16" s="14">
        <f>SUM(C16:D16)</f>
        <v>10000000</v>
      </c>
      <c r="F16" s="13">
        <v>1000000</v>
      </c>
      <c r="G16" s="13">
        <v>11000000</v>
      </c>
      <c r="H16" s="16">
        <f>C16/G16</f>
        <v>0.2</v>
      </c>
      <c r="I16" s="17">
        <f>E16/G16</f>
        <v>0.90909090909090906</v>
      </c>
      <c r="J16" s="13">
        <f>IF(F16&lt;=(G16*0.2),IF(F16&lt;800000,F16,800000),IF(G16*0.2&lt;800000,G16*0.2,800000))</f>
        <v>800000</v>
      </c>
      <c r="K16" s="18" t="s">
        <v>29</v>
      </c>
    </row>
    <row r="18" spans="2:2" ht="15.75" customHeight="1" x14ac:dyDescent="0.25">
      <c r="B18" s="26" t="s">
        <v>27</v>
      </c>
    </row>
  </sheetData>
  <mergeCells count="5">
    <mergeCell ref="D5:E5"/>
    <mergeCell ref="B6:B8"/>
    <mergeCell ref="C6:C7"/>
    <mergeCell ref="B4:F4"/>
    <mergeCell ref="B12:K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Descrição</vt:lpstr>
      <vt:lpstr>Descrição!Area_de_impressao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 Nunes dos Reis da Silva</dc:creator>
  <cp:lastModifiedBy>nunes</cp:lastModifiedBy>
  <dcterms:created xsi:type="dcterms:W3CDTF">2021-03-29T11:33:36Z</dcterms:created>
  <dcterms:modified xsi:type="dcterms:W3CDTF">2021-03-29T12:07:23Z</dcterms:modified>
</cp:coreProperties>
</file>